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firstSheet="2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<sst xmlns="http://schemas.openxmlformats.org/spreadsheetml/2006/main" count="4319" uniqueCount="1001">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</sst>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3">
      <selection activeCell="D14" sqref="D1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45373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977</v>
      </c>
      <c r="B11" s="578">
        <v>45373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6196</v>
      </c>
      <c r="D6" s="674">
        <f aca="true" t="shared" si="0" ref="D6:D15">C6-E6</f>
        <v>0</v>
      </c>
      <c r="E6" s="673">
        <f>'1-Баланс'!G95</f>
        <v>6196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4791</v>
      </c>
      <c r="D7" s="674">
        <f t="shared" si="0"/>
        <v>4255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-378</v>
      </c>
      <c r="D8" s="674">
        <f t="shared" si="0"/>
        <v>0</v>
      </c>
      <c r="E8" s="673">
        <f>ABS('2-Отчет за доходите'!C44)-ABS('2-Отчет за доходите'!G44)</f>
        <v>-378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</v>
      </c>
      <c r="D10" s="674">
        <f t="shared" si="0"/>
        <v>0</v>
      </c>
      <c r="E10" s="673">
        <f>'3-Отчет за паричния поток'!C46</f>
        <v>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4791</v>
      </c>
      <c r="D11" s="674">
        <f t="shared" si="0"/>
        <v>0</v>
      </c>
      <c r="E11" s="673">
        <f>'4-Отчет за собствения капитал'!L34</f>
        <v>4791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-5.815384615384615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-0.07889793362554791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-0.2690391459074733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-0.06100710135571336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0.14672686230248308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0.0029154518950437317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0.0007288629737609329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0.0007288629737609329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0.0007288629737609329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0.010492332526230832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0.010490639122014202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0.006840796019900498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0.2932581924441662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0.22675919948353776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0.23076923076923078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93.66666666666667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101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3587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6192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6196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5691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5691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5691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-1058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-1058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-378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-1436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4791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1148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706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178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264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224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1372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1372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6196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103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288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442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443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443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443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65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65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65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378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65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378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378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378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443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118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-84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-27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-19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19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19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-1652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1652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5691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5691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-1058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-1058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-378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-1436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-1436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6821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6821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-378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-1652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1652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4791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4791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4379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41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8091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6'!D42</f>
        <v>10696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1969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1969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6'!F42</f>
        <v>1969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2410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6122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6'!G42</f>
        <v>8727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2410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6122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6'!J42</f>
        <v>8727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2294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163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2520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6'!K42</f>
        <v>2520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15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15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6'!L42</f>
        <v>15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2309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163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2535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6'!N42</f>
        <v>2535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2309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163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2535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6'!Q42</f>
        <v>2535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101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12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3587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6'!R42</f>
        <v>6192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1148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706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201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49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152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241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224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1372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1372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1148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706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201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49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152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241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224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1372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1372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B28">
      <selection activeCell="G75" sqref="G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101</v>
      </c>
      <c r="D13" s="196">
        <v>2085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12</v>
      </c>
      <c r="D14" s="196">
        <v>13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3587</v>
      </c>
      <c r="D20" s="598">
        <f>SUM(D12:D19)</f>
        <v>5572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5691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5691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5691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-1058</v>
      </c>
      <c r="H28" s="596">
        <f>SUM(H29:H31)</f>
        <v>-971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-1058</v>
      </c>
      <c r="H30" s="196">
        <v>-971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-378</v>
      </c>
      <c r="H33" s="196">
        <v>-87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-1436</v>
      </c>
      <c r="H34" s="598">
        <f>H28+H32+H33</f>
        <v>-1058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4791</v>
      </c>
      <c r="H37" s="600">
        <f>H26+H18+H34</f>
        <v>6821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6192</v>
      </c>
      <c r="D56" s="602">
        <f>D20+D21+D22+D28+D33+D46+D52+D54+D55</f>
        <v>8177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1148</v>
      </c>
      <c r="H61" s="596">
        <f>SUM(H62:H68)</f>
        <v>1124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0</v>
      </c>
      <c r="H64" s="196">
        <v>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706</v>
      </c>
      <c r="H66" s="196">
        <v>640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178</v>
      </c>
      <c r="H67" s="196">
        <v>241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264</v>
      </c>
      <c r="H68" s="196">
        <v>243</v>
      </c>
    </row>
    <row r="69" spans="1:8" ht="15.75">
      <c r="A69" s="89" t="s">
        <v>210</v>
      </c>
      <c r="B69" s="91" t="s">
        <v>211</v>
      </c>
      <c r="C69" s="197">
        <v>0</v>
      </c>
      <c r="D69" s="196">
        <v>0</v>
      </c>
      <c r="E69" s="201" t="s">
        <v>79</v>
      </c>
      <c r="F69" s="93" t="s">
        <v>216</v>
      </c>
      <c r="G69" s="197">
        <v>224</v>
      </c>
      <c r="H69" s="196">
        <v>205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1372</v>
      </c>
      <c r="H71" s="598">
        <f>H59+H60+H61+H69+H70</f>
        <v>1329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1372</v>
      </c>
      <c r="H79" s="600">
        <f>H71+H73+H75+H77</f>
        <v>1329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</v>
      </c>
      <c r="D94" s="602">
        <f>D65+D76+D85+D92+D93</f>
        <v>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6196</v>
      </c>
      <c r="D95" s="604">
        <f>D94+D56</f>
        <v>8183</v>
      </c>
      <c r="E95" s="229" t="s">
        <v>942</v>
      </c>
      <c r="F95" s="489" t="s">
        <v>268</v>
      </c>
      <c r="G95" s="603">
        <f>G37+G40+G56+G79</f>
        <v>6196</v>
      </c>
      <c r="H95" s="604">
        <f>H37+H40+H56+H79</f>
        <v>8183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45373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</v>
      </c>
      <c r="D14" s="317">
        <v>15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103</v>
      </c>
      <c r="D15" s="317">
        <v>98</v>
      </c>
      <c r="E15" s="245" t="s">
        <v>79</v>
      </c>
      <c r="F15" s="240" t="s">
        <v>289</v>
      </c>
      <c r="G15" s="316">
        <v>65</v>
      </c>
      <c r="H15" s="317">
        <v>104</v>
      </c>
    </row>
    <row r="16" spans="1:8" ht="15.75">
      <c r="A16" s="194" t="s">
        <v>290</v>
      </c>
      <c r="B16" s="190" t="s">
        <v>291</v>
      </c>
      <c r="C16" s="316">
        <v>23</v>
      </c>
      <c r="D16" s="317">
        <v>20</v>
      </c>
      <c r="E16" s="236" t="s">
        <v>52</v>
      </c>
      <c r="F16" s="264" t="s">
        <v>292</v>
      </c>
      <c r="G16" s="628">
        <f>SUM(G12:G15)</f>
        <v>65</v>
      </c>
      <c r="H16" s="629">
        <f>SUM(H12:H15)</f>
        <v>104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288</v>
      </c>
      <c r="D19" s="317">
        <v>55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442</v>
      </c>
      <c r="D22" s="629">
        <f>SUM(D12:D18)+D19</f>
        <v>191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443</v>
      </c>
      <c r="D31" s="635">
        <f>D29+D22</f>
        <v>191</v>
      </c>
      <c r="E31" s="251" t="s">
        <v>824</v>
      </c>
      <c r="F31" s="266" t="s">
        <v>331</v>
      </c>
      <c r="G31" s="253">
        <f>G16+G18+G27</f>
        <v>65</v>
      </c>
      <c r="H31" s="254">
        <f>H16+H18+H27</f>
        <v>104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378</v>
      </c>
      <c r="H33" s="629">
        <f>IF((D31-H31)&gt;0,D31-H31,0)</f>
        <v>87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443</v>
      </c>
      <c r="D36" s="637">
        <f>D31-D34+D35</f>
        <v>191</v>
      </c>
      <c r="E36" s="262" t="s">
        <v>346</v>
      </c>
      <c r="F36" s="256" t="s">
        <v>347</v>
      </c>
      <c r="G36" s="267">
        <f>G35-G34+G31</f>
        <v>65</v>
      </c>
      <c r="H36" s="268">
        <f>H35-H34+H31</f>
        <v>104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378</v>
      </c>
      <c r="H37" s="254">
        <f>IF((D36-H36)&gt;0,D36-H36,0)</f>
        <v>87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378</v>
      </c>
      <c r="H42" s="244">
        <f>IF(H37&gt;0,IF(D38+H37&lt;0,0,D38+H37),IF(D37-D38&lt;0,D38-D37,0))</f>
        <v>87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378</v>
      </c>
      <c r="H44" s="268">
        <f>IF(D42=0,IF(H42-H43&gt;0,H42-H43+D43,0),IF(D42-D43&lt;0,D43-D42+H43,0))</f>
        <v>87</v>
      </c>
    </row>
    <row r="45" spans="1:8" ht="16.5" thickBot="1">
      <c r="A45" s="270" t="s">
        <v>371</v>
      </c>
      <c r="B45" s="271" t="s">
        <v>372</v>
      </c>
      <c r="C45" s="630">
        <f>C36+C38+C42</f>
        <v>443</v>
      </c>
      <c r="D45" s="631">
        <f>D36+D38+D42</f>
        <v>191</v>
      </c>
      <c r="E45" s="270" t="s">
        <v>373</v>
      </c>
      <c r="F45" s="272" t="s">
        <v>374</v>
      </c>
      <c r="G45" s="630">
        <f>G42+G36</f>
        <v>443</v>
      </c>
      <c r="H45" s="631">
        <f>H42+H36</f>
        <v>191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45373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5" sqref="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118</v>
      </c>
      <c r="D11" s="196">
        <v>150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-84</v>
      </c>
      <c r="D12" s="196">
        <v>-60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</v>
      </c>
      <c r="D14" s="196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-27</v>
      </c>
      <c r="D16" s="196">
        <v>-26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0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-19</v>
      </c>
      <c r="D21" s="659">
        <f>SUM(D11:D20)</f>
        <v>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19</v>
      </c>
      <c r="D25" s="196">
        <v>14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-58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19</v>
      </c>
      <c r="D33" s="659">
        <f>SUM(D23:D32)</f>
        <v>-44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0</v>
      </c>
      <c r="D47" s="298">
        <v>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45373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6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-1058</v>
      </c>
      <c r="K13" s="585"/>
      <c r="L13" s="584">
        <f>SUM(C13:K13)</f>
        <v>6821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-1058</v>
      </c>
      <c r="K17" s="653">
        <f t="shared" si="2"/>
        <v>0</v>
      </c>
      <c r="L17" s="584">
        <f t="shared" si="1"/>
        <v>6821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-378</v>
      </c>
      <c r="K18" s="585"/>
      <c r="L18" s="584">
        <f t="shared" si="1"/>
        <v>-378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-1652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-1652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1652</v>
      </c>
      <c r="G25" s="316"/>
      <c r="H25" s="316"/>
      <c r="I25" s="316"/>
      <c r="J25" s="316"/>
      <c r="K25" s="316"/>
      <c r="L25" s="584">
        <f t="shared" si="1"/>
        <v>1652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5691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-1436</v>
      </c>
      <c r="K31" s="653">
        <f t="shared" si="6"/>
        <v>0</v>
      </c>
      <c r="L31" s="584">
        <f t="shared" si="1"/>
        <v>4791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5691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-1436</v>
      </c>
      <c r="K34" s="587">
        <f t="shared" si="7"/>
        <v>0</v>
      </c>
      <c r="L34" s="651">
        <f t="shared" si="1"/>
        <v>4791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45373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45373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F23">
      <selection activeCell="G11" sqref="G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4379</v>
      </c>
      <c r="E12" s="328"/>
      <c r="F12" s="328">
        <v>1969</v>
      </c>
      <c r="G12" s="329">
        <f aca="true" t="shared" si="2" ref="G12:G41">D12+E12-F12</f>
        <v>2410</v>
      </c>
      <c r="H12" s="328"/>
      <c r="I12" s="328"/>
      <c r="J12" s="329">
        <f aca="true" t="shared" si="3" ref="J12:J41">G12+H12-I12</f>
        <v>2410</v>
      </c>
      <c r="K12" s="328">
        <v>2294</v>
      </c>
      <c r="L12" s="328">
        <v>15</v>
      </c>
      <c r="M12" s="328"/>
      <c r="N12" s="329">
        <f aca="true" t="shared" si="4" ref="N12:N41">K12+L12-M12</f>
        <v>2309</v>
      </c>
      <c r="O12" s="328"/>
      <c r="P12" s="328"/>
      <c r="Q12" s="329">
        <f t="shared" si="0"/>
        <v>2309</v>
      </c>
      <c r="R12" s="340">
        <f t="shared" si="1"/>
        <v>101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163</v>
      </c>
      <c r="L13" s="328">
        <v>0</v>
      </c>
      <c r="M13" s="328"/>
      <c r="N13" s="329">
        <f t="shared" si="4"/>
        <v>163</v>
      </c>
      <c r="O13" s="328"/>
      <c r="P13" s="328"/>
      <c r="Q13" s="329">
        <f t="shared" si="0"/>
        <v>163</v>
      </c>
      <c r="R13" s="340">
        <f t="shared" si="1"/>
        <v>12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41</v>
      </c>
      <c r="E14" s="328">
        <v>0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8091</v>
      </c>
      <c r="E19" s="330">
        <f>SUM(E11:E18)</f>
        <v>0</v>
      </c>
      <c r="F19" s="330">
        <f>SUM(F11:F18)</f>
        <v>1969</v>
      </c>
      <c r="G19" s="329">
        <f t="shared" si="2"/>
        <v>6122</v>
      </c>
      <c r="H19" s="330">
        <f>SUM(H11:H18)</f>
        <v>0</v>
      </c>
      <c r="I19" s="330">
        <f>SUM(I11:I18)</f>
        <v>0</v>
      </c>
      <c r="J19" s="329">
        <f t="shared" si="3"/>
        <v>6122</v>
      </c>
      <c r="K19" s="330">
        <f>SUM(K11:K18)</f>
        <v>2520</v>
      </c>
      <c r="L19" s="330">
        <f>SUM(L11:L18)</f>
        <v>15</v>
      </c>
      <c r="M19" s="330">
        <f>SUM(M11:M18)</f>
        <v>0</v>
      </c>
      <c r="N19" s="329">
        <f t="shared" si="4"/>
        <v>2535</v>
      </c>
      <c r="O19" s="330">
        <f>SUM(O11:O18)</f>
        <v>0</v>
      </c>
      <c r="P19" s="330">
        <f>SUM(P11:P18)</f>
        <v>0</v>
      </c>
      <c r="Q19" s="329">
        <f t="shared" si="0"/>
        <v>2535</v>
      </c>
      <c r="R19" s="340">
        <f t="shared" si="1"/>
        <v>3587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10696</v>
      </c>
      <c r="E42" s="349">
        <f>E19+E20+E21+E27+E40+E41</f>
        <v>0</v>
      </c>
      <c r="F42" s="349">
        <f aca="true" t="shared" si="11" ref="F42:R42">F19+F20+F21+F27+F40+F41</f>
        <v>1969</v>
      </c>
      <c r="G42" s="349">
        <f t="shared" si="11"/>
        <v>8727</v>
      </c>
      <c r="H42" s="349">
        <f t="shared" si="11"/>
        <v>0</v>
      </c>
      <c r="I42" s="349">
        <f t="shared" si="11"/>
        <v>0</v>
      </c>
      <c r="J42" s="349">
        <f t="shared" si="11"/>
        <v>8727</v>
      </c>
      <c r="K42" s="349">
        <f t="shared" si="11"/>
        <v>2520</v>
      </c>
      <c r="L42" s="349">
        <f t="shared" si="11"/>
        <v>15</v>
      </c>
      <c r="M42" s="349">
        <f t="shared" si="11"/>
        <v>0</v>
      </c>
      <c r="N42" s="349">
        <f t="shared" si="11"/>
        <v>2535</v>
      </c>
      <c r="O42" s="349">
        <f t="shared" si="11"/>
        <v>0</v>
      </c>
      <c r="P42" s="349">
        <f t="shared" si="11"/>
        <v>0</v>
      </c>
      <c r="Q42" s="349">
        <f t="shared" si="11"/>
        <v>2535</v>
      </c>
      <c r="R42" s="350">
        <f t="shared" si="11"/>
        <v>6192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45373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4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0</v>
      </c>
      <c r="D30" s="368">
        <v>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1148</v>
      </c>
      <c r="D87" s="134">
        <f>SUM(D88:D92)+D96</f>
        <v>0</v>
      </c>
      <c r="E87" s="134">
        <f>SUM(E88:E92)+E96</f>
        <v>1148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0</v>
      </c>
      <c r="D89" s="197">
        <v>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706</v>
      </c>
      <c r="D91" s="197"/>
      <c r="E91" s="136">
        <f t="shared" si="1"/>
        <v>706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201</v>
      </c>
      <c r="D92" s="138">
        <f>SUM(D93:D95)</f>
        <v>0</v>
      </c>
      <c r="E92" s="138">
        <f>SUM(E93:E95)</f>
        <v>201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49</v>
      </c>
      <c r="D94" s="197"/>
      <c r="E94" s="136">
        <f t="shared" si="1"/>
        <v>49</v>
      </c>
      <c r="F94" s="196"/>
    </row>
    <row r="95" spans="1:6" ht="15.75">
      <c r="A95" s="370" t="s">
        <v>641</v>
      </c>
      <c r="B95" s="135" t="s">
        <v>732</v>
      </c>
      <c r="C95" s="197">
        <v>152</v>
      </c>
      <c r="D95" s="197"/>
      <c r="E95" s="136">
        <f t="shared" si="1"/>
        <v>152</v>
      </c>
      <c r="F95" s="196"/>
    </row>
    <row r="96" spans="1:6" ht="15.75">
      <c r="A96" s="370" t="s">
        <v>733</v>
      </c>
      <c r="B96" s="135" t="s">
        <v>734</v>
      </c>
      <c r="C96" s="197">
        <v>241</v>
      </c>
      <c r="D96" s="197"/>
      <c r="E96" s="136">
        <f t="shared" si="1"/>
        <v>241</v>
      </c>
      <c r="F96" s="196"/>
    </row>
    <row r="97" spans="1:6" ht="15.75">
      <c r="A97" s="370" t="s">
        <v>735</v>
      </c>
      <c r="B97" s="135" t="s">
        <v>736</v>
      </c>
      <c r="C97" s="197">
        <v>224</v>
      </c>
      <c r="D97" s="197"/>
      <c r="E97" s="136">
        <f t="shared" si="1"/>
        <v>224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1372</v>
      </c>
      <c r="D98" s="433">
        <f>D87+D82+D77+D73+D97</f>
        <v>0</v>
      </c>
      <c r="E98" s="433">
        <f>E87+E82+E77+E73+E97</f>
        <v>1372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1372</v>
      </c>
      <c r="D99" s="427">
        <f>D98+D70+D68</f>
        <v>0</v>
      </c>
      <c r="E99" s="427">
        <f>E98+E70+E68</f>
        <v>1372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45373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45373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2024-03-26T08:23:34Z</cp:lastPrinted>
  <dcterms:created xsi:type="dcterms:W3CDTF">2006-09-16T00:00:00Z</dcterms:created>
  <dcterms:modified xsi:type="dcterms:W3CDTF">2024-03-26T08:30:05Z</dcterms:modified>
  <cp:category/>
  <cp:version/>
  <cp:contentType/>
  <cp:contentStatus/>
</cp:coreProperties>
</file>